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7455" windowHeight="4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2.xml><?xml version="1.0" encoding="utf-8"?>
<comments xmlns="http://schemas.openxmlformats.org/spreadsheetml/2006/main">
  <authors>
    <author>Arat? Bence</author>
  </authors>
  <commentList>
    <comment ref="A18" authorId="0">
      <text>
        <r>
          <rPr>
            <b/>
            <sz val="10"/>
            <rFont val="Tahoma"/>
            <family val="0"/>
          </rPr>
          <t>Arató Bence:</t>
        </r>
        <r>
          <rPr>
            <sz val="10"/>
            <rFont val="Tahoma"/>
            <family val="0"/>
          </rPr>
          <t xml:space="preserve">
Estimation, to adjust the price for ODM to the official list  price. Includes cabling, switches etc.</t>
        </r>
      </text>
    </comment>
  </commentList>
</comments>
</file>

<file path=xl/sharedStrings.xml><?xml version="1.0" encoding="utf-8"?>
<sst xmlns="http://schemas.openxmlformats.org/spreadsheetml/2006/main" count="95" uniqueCount="86">
  <si>
    <t>Hardware</t>
  </si>
  <si>
    <t>Storage software</t>
  </si>
  <si>
    <t>Per disk</t>
  </si>
  <si>
    <t>http://www.oracle.com/corporate/pricing/exadata-pricelist.pdf</t>
  </si>
  <si>
    <t>http://www.oracle.com/solutions/business_intelligence/docs/database-machine-datasheet.pdf</t>
  </si>
  <si>
    <t>Disks/Exadata box</t>
  </si>
  <si>
    <t>Exadata boxes/Oracle database machine</t>
  </si>
  <si>
    <t>Oracle database machine cost</t>
  </si>
  <si>
    <t>Storage software cost</t>
  </si>
  <si>
    <t>Server software</t>
  </si>
  <si>
    <t>http://www.oracle.com/corporate/pricing/technology-price-list.pdf</t>
  </si>
  <si>
    <t>Servers</t>
  </si>
  <si>
    <t>Chips/server</t>
  </si>
  <si>
    <t>Cores/chip</t>
  </si>
  <si>
    <t>http://www.oracle.com/corporate/pricing/sig.pdf</t>
  </si>
  <si>
    <t>General pricing rules (including core factors)</t>
  </si>
  <si>
    <t>Other software pricing</t>
  </si>
  <si>
    <t>Exadata hardware and software pricing</t>
  </si>
  <si>
    <t>Oracle references</t>
  </si>
  <si>
    <t>Exadata/Oracle database machine specs</t>
  </si>
  <si>
    <t>Core processor licensing factor</t>
  </si>
  <si>
    <t>Total chargeable processors</t>
  </si>
  <si>
    <t>Price per processor</t>
  </si>
  <si>
    <t>Oracle database, enterprise edition</t>
  </si>
  <si>
    <t>Processor count for pricing purposes</t>
  </si>
  <si>
    <t>Real applicaton clusters</t>
  </si>
  <si>
    <t>Partitioning</t>
  </si>
  <si>
    <t>Advanced compression</t>
  </si>
  <si>
    <t>Total price per processor</t>
  </si>
  <si>
    <t>Server software cost</t>
  </si>
  <si>
    <t>Total system price</t>
  </si>
  <si>
    <t>1 TB drives</t>
  </si>
  <si>
    <t>User data per system</t>
  </si>
  <si>
    <t>Exadata units/system</t>
  </si>
  <si>
    <t>Price per terabyte of user data</t>
  </si>
  <si>
    <t>Uncompressed data (in TB)/Exadata unit</t>
  </si>
  <si>
    <t>Compression ratio (conservative)</t>
  </si>
  <si>
    <t>Total user data per system (in TB)</t>
  </si>
  <si>
    <t xml:space="preserve">This spreadsheet is a companion to a DBMS2 blog post estimating Oracle Exadata pricing at </t>
  </si>
  <si>
    <t>You can vary the configuration based on the Oracle references below.</t>
  </si>
  <si>
    <t>Numbers in blue should be adjusted for each config</t>
  </si>
  <si>
    <t>Config</t>
  </si>
  <si>
    <t>Micro DW (no RAC)</t>
  </si>
  <si>
    <t>Mini DW (no RAC)</t>
  </si>
  <si>
    <t>Midi DW (no RAC)</t>
  </si>
  <si>
    <t>Half ODM</t>
  </si>
  <si>
    <t>Oracle Database Machine</t>
  </si>
  <si>
    <t>Exadata Server</t>
  </si>
  <si>
    <t>Small DB Server (4 core)</t>
  </si>
  <si>
    <t>Medium DB Server (8 core)</t>
  </si>
  <si>
    <t>Large DB Server (16 core)</t>
  </si>
  <si>
    <t>Total Server</t>
  </si>
  <si>
    <t>Total Cores</t>
  </si>
  <si>
    <t>1 Exadata Server cost</t>
  </si>
  <si>
    <t>Total Storage cost</t>
  </si>
  <si>
    <t>1 DB server cost</t>
  </si>
  <si>
    <t>Total DB servers cost</t>
  </si>
  <si>
    <t>Other items</t>
  </si>
  <si>
    <t>Total HW price</t>
  </si>
  <si>
    <t>Software price</t>
  </si>
  <si>
    <t>Exadata server software per drive</t>
  </si>
  <si>
    <t>Exadata server software per cell</t>
  </si>
  <si>
    <t>Oracle Licenses</t>
  </si>
  <si>
    <t>RAC option</t>
  </si>
  <si>
    <t>Partitioning option</t>
  </si>
  <si>
    <t>Advanced compression option</t>
  </si>
  <si>
    <t>After Dualcore discount (50%)</t>
  </si>
  <si>
    <t>Oracle Licence Cost</t>
  </si>
  <si>
    <t>Total Software price</t>
  </si>
  <si>
    <t>Total System price</t>
  </si>
  <si>
    <t>Performance (300 GB @ 15000 SAS drives)</t>
  </si>
  <si>
    <t>Uncompressed data (TB)/Exadata unit</t>
  </si>
  <si>
    <t>Total uncompressed (TB)</t>
  </si>
  <si>
    <t>Compression factor</t>
  </si>
  <si>
    <t>Total compressed (TB)</t>
  </si>
  <si>
    <t>Price per TB</t>
  </si>
  <si>
    <t>Economy (1 TB@10000 SATA drives)</t>
  </si>
  <si>
    <t>Prices for smaller configurations are on Sheet 2, which also contains are more nicely formatted version of the material on Sheet 1</t>
  </si>
  <si>
    <t>Tuning pack</t>
  </si>
  <si>
    <t>Diagnostics pack</t>
  </si>
  <si>
    <t>Total  Exadata server software</t>
  </si>
  <si>
    <t>Hardware price (rough estimates only!!)</t>
  </si>
  <si>
    <t>http://www.dbms2.com/2008/09/30/oracle-database-machine-exadata-pricing-part-2/</t>
  </si>
  <si>
    <t>Edit: Kevin Closson of Oracle points out that for redundancy reasons, Exadata can not be used in quantity 1.  So the first column of this spreadsheet is moot.</t>
  </si>
  <si>
    <t>450 MB drives</t>
  </si>
  <si>
    <t>It was last revised on February 2, 2009.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</si>
</sst>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&quot;$&quot;#,##0.0_);[Red]\(&quot;$&quot;#,##0.0\)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12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b/>
      <sz val="10"/>
      <name val="Tahoma"/>
      <family val="0"/>
    </font>
    <font>
      <sz val="10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6" fontId="0" fillId="0" borderId="0" xfId="0" applyNumberFormat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6" fontId="43" fillId="0" borderId="0" xfId="0" applyNumberFormat="1" applyFont="1" applyAlignment="1">
      <alignment/>
    </xf>
    <xf numFmtId="6" fontId="46" fillId="0" borderId="0" xfId="0" applyNumberFormat="1" applyFon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45" fillId="0" borderId="0" xfId="44" applyNumberFormat="1" applyFont="1" applyAlignment="1">
      <alignment/>
    </xf>
    <xf numFmtId="168" fontId="0" fillId="0" borderId="0" xfId="42" applyNumberFormat="1" applyFont="1" applyAlignment="1">
      <alignment/>
    </xf>
    <xf numFmtId="166" fontId="46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37" fillId="0" borderId="0" xfId="53" applyAlignment="1" applyProtection="1">
      <alignment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0" fontId="1" fillId="0" borderId="16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Font="1" applyBorder="1" applyAlignment="1">
      <alignment/>
    </xf>
    <xf numFmtId="3" fontId="1" fillId="0" borderId="14" xfId="44" applyNumberFormat="1" applyFont="1" applyBorder="1" applyAlignment="1">
      <alignment/>
    </xf>
    <xf numFmtId="3" fontId="1" fillId="0" borderId="15" xfId="44" applyNumberFormat="1" applyFont="1" applyBorder="1" applyAlignment="1">
      <alignment/>
    </xf>
    <xf numFmtId="3" fontId="1" fillId="0" borderId="0" xfId="42" applyNumberFormat="1" applyFont="1" applyBorder="1" applyAlignment="1">
      <alignment/>
    </xf>
    <xf numFmtId="3" fontId="1" fillId="0" borderId="17" xfId="42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1" xfId="44" applyNumberFormat="1" applyFont="1" applyBorder="1" applyAlignment="1">
      <alignment/>
    </xf>
    <xf numFmtId="3" fontId="1" fillId="0" borderId="12" xfId="44" applyNumberFormat="1" applyFont="1" applyBorder="1" applyAlignment="1">
      <alignment/>
    </xf>
    <xf numFmtId="0" fontId="2" fillId="0" borderId="18" xfId="0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6" fontId="0" fillId="0" borderId="11" xfId="44" applyNumberFormat="1" applyFont="1" applyBorder="1" applyAlignment="1">
      <alignment/>
    </xf>
    <xf numFmtId="166" fontId="0" fillId="0" borderId="12" xfId="44" applyNumberFormat="1" applyFont="1" applyBorder="1" applyAlignment="1">
      <alignment/>
    </xf>
    <xf numFmtId="0" fontId="0" fillId="0" borderId="0" xfId="0" applyFont="1" applyBorder="1" applyAlignment="1">
      <alignment/>
    </xf>
    <xf numFmtId="168" fontId="0" fillId="0" borderId="0" xfId="42" applyNumberFormat="1" applyFont="1" applyBorder="1" applyAlignment="1">
      <alignment/>
    </xf>
    <xf numFmtId="168" fontId="0" fillId="0" borderId="17" xfId="42" applyNumberFormat="1" applyFont="1" applyBorder="1" applyAlignment="1">
      <alignment/>
    </xf>
    <xf numFmtId="0" fontId="45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11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0" fillId="33" borderId="19" xfId="0" applyFill="1" applyBorder="1" applyAlignment="1">
      <alignment/>
    </xf>
    <xf numFmtId="3" fontId="0" fillId="33" borderId="0" xfId="0" applyNumberFormat="1" applyFill="1" applyAlignment="1">
      <alignment/>
    </xf>
    <xf numFmtId="0" fontId="1" fillId="33" borderId="11" xfId="0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3" fontId="0" fillId="33" borderId="14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1" fillId="33" borderId="14" xfId="44" applyNumberFormat="1" applyFont="1" applyFill="1" applyBorder="1" applyAlignment="1">
      <alignment/>
    </xf>
    <xf numFmtId="3" fontId="1" fillId="33" borderId="0" xfId="42" applyNumberFormat="1" applyFont="1" applyFill="1" applyBorder="1" applyAlignment="1">
      <alignment/>
    </xf>
    <xf numFmtId="168" fontId="0" fillId="33" borderId="0" xfId="42" applyNumberFormat="1" applyFont="1" applyFill="1" applyBorder="1" applyAlignment="1">
      <alignment/>
    </xf>
    <xf numFmtId="168" fontId="0" fillId="33" borderId="0" xfId="42" applyNumberFormat="1" applyFont="1" applyFill="1" applyAlignment="1">
      <alignment/>
    </xf>
    <xf numFmtId="3" fontId="1" fillId="33" borderId="11" xfId="44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66" fontId="0" fillId="33" borderId="11" xfId="44" applyNumberFormat="1" applyFont="1" applyFill="1" applyBorder="1" applyAlignment="1">
      <alignment/>
    </xf>
    <xf numFmtId="0" fontId="0" fillId="33" borderId="14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acle.com/corporate/pricing/exadata-pricelist.pdf" TargetMode="External" /><Relationship Id="rId2" Type="http://schemas.openxmlformats.org/officeDocument/2006/relationships/hyperlink" Target="http://www.oracle.com/corporate/pricing/technology-price-list.pdf" TargetMode="External" /><Relationship Id="rId3" Type="http://schemas.openxmlformats.org/officeDocument/2006/relationships/hyperlink" Target="http://www.oracle.com/corporate/pricing/sig.pdf" TargetMode="External" /><Relationship Id="rId4" Type="http://schemas.openxmlformats.org/officeDocument/2006/relationships/hyperlink" Target="http://www.oracle.com/solutions/business_intelligence/docs/database-machine-datasheet.pdf" TargetMode="External" /><Relationship Id="rId5" Type="http://schemas.openxmlformats.org/officeDocument/2006/relationships/hyperlink" Target="http://www.dbms2.com/2008/09/30/oracle-database-machine-exadata-pricing-part-2/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0.57421875" style="0" customWidth="1"/>
    <col min="2" max="3" width="16.28125" style="0" customWidth="1"/>
  </cols>
  <sheetData>
    <row r="1" spans="1:5" ht="15">
      <c r="A1" t="s">
        <v>38</v>
      </c>
      <c r="E1" s="13" t="s">
        <v>82</v>
      </c>
    </row>
    <row r="2" ht="15">
      <c r="A2" t="s">
        <v>85</v>
      </c>
    </row>
    <row r="3" ht="15">
      <c r="A3" t="s">
        <v>39</v>
      </c>
    </row>
    <row r="4" ht="15">
      <c r="A4" t="s">
        <v>77</v>
      </c>
    </row>
    <row r="6" ht="15">
      <c r="A6" s="2" t="s">
        <v>18</v>
      </c>
    </row>
    <row r="7" spans="1:2" ht="15">
      <c r="A7" t="s">
        <v>17</v>
      </c>
      <c r="B7" s="13" t="s">
        <v>3</v>
      </c>
    </row>
    <row r="8" spans="1:2" ht="15">
      <c r="A8" t="s">
        <v>16</v>
      </c>
      <c r="B8" s="13" t="s">
        <v>10</v>
      </c>
    </row>
    <row r="9" spans="1:2" ht="15">
      <c r="A9" t="s">
        <v>15</v>
      </c>
      <c r="B9" s="13" t="s">
        <v>14</v>
      </c>
    </row>
    <row r="10" spans="1:2" ht="15">
      <c r="A10" t="s">
        <v>19</v>
      </c>
      <c r="B10" s="13" t="s">
        <v>4</v>
      </c>
    </row>
    <row r="12" ht="15">
      <c r="A12" s="2" t="s">
        <v>0</v>
      </c>
    </row>
    <row r="13" spans="1:2" ht="15">
      <c r="A13" s="4" t="s">
        <v>7</v>
      </c>
      <c r="B13" s="6">
        <v>650000</v>
      </c>
    </row>
    <row r="15" ht="15">
      <c r="A15" s="2" t="s">
        <v>1</v>
      </c>
    </row>
    <row r="16" spans="1:2" ht="15">
      <c r="A16" t="s">
        <v>2</v>
      </c>
      <c r="B16" s="1">
        <v>10000</v>
      </c>
    </row>
    <row r="17" spans="1:2" ht="15">
      <c r="A17" t="s">
        <v>5</v>
      </c>
      <c r="B17">
        <v>12</v>
      </c>
    </row>
    <row r="18" spans="1:2" ht="15">
      <c r="A18" t="s">
        <v>6</v>
      </c>
      <c r="B18">
        <v>14</v>
      </c>
    </row>
    <row r="19" spans="1:2" ht="15">
      <c r="A19" s="4" t="s">
        <v>8</v>
      </c>
      <c r="B19" s="6">
        <f>B16*B17*B18</f>
        <v>1680000</v>
      </c>
    </row>
    <row r="21" ht="15">
      <c r="A21" s="2" t="s">
        <v>9</v>
      </c>
    </row>
    <row r="22" ht="15">
      <c r="A22" s="3" t="s">
        <v>24</v>
      </c>
    </row>
    <row r="23" spans="1:2" ht="15">
      <c r="A23" t="s">
        <v>11</v>
      </c>
      <c r="B23">
        <v>8</v>
      </c>
    </row>
    <row r="24" spans="1:2" ht="15">
      <c r="A24" t="s">
        <v>12</v>
      </c>
      <c r="B24">
        <v>2</v>
      </c>
    </row>
    <row r="25" spans="1:2" ht="15">
      <c r="A25" t="s">
        <v>13</v>
      </c>
      <c r="B25">
        <v>4</v>
      </c>
    </row>
    <row r="26" spans="1:2" ht="15">
      <c r="A26" t="s">
        <v>20</v>
      </c>
      <c r="B26">
        <v>0.5</v>
      </c>
    </row>
    <row r="27" spans="1:2" ht="15">
      <c r="A27" s="3" t="s">
        <v>21</v>
      </c>
      <c r="B27" s="3">
        <f>B23*B24*B25*B26</f>
        <v>32</v>
      </c>
    </row>
    <row r="29" ht="15">
      <c r="A29" s="3" t="s">
        <v>22</v>
      </c>
    </row>
    <row r="30" spans="1:2" ht="15">
      <c r="A30" s="7" t="s">
        <v>23</v>
      </c>
      <c r="B30" s="8">
        <v>47500</v>
      </c>
    </row>
    <row r="31" spans="1:2" ht="15">
      <c r="A31" s="7" t="s">
        <v>25</v>
      </c>
      <c r="B31" s="10">
        <v>23000</v>
      </c>
    </row>
    <row r="32" spans="1:2" ht="15">
      <c r="A32" s="7" t="s">
        <v>26</v>
      </c>
      <c r="B32" s="10">
        <v>11500</v>
      </c>
    </row>
    <row r="33" spans="1:2" ht="15">
      <c r="A33" s="7" t="s">
        <v>27</v>
      </c>
      <c r="B33" s="10">
        <v>11500</v>
      </c>
    </row>
    <row r="34" spans="1:2" ht="15">
      <c r="A34" s="7" t="s">
        <v>78</v>
      </c>
      <c r="B34" s="10">
        <v>3500</v>
      </c>
    </row>
    <row r="35" spans="1:2" ht="15">
      <c r="A35" s="7" t="s">
        <v>79</v>
      </c>
      <c r="B35" s="10">
        <v>3500</v>
      </c>
    </row>
    <row r="36" spans="1:2" ht="15">
      <c r="A36" s="3" t="s">
        <v>28</v>
      </c>
      <c r="B36" s="9">
        <f>SUM(B30:B35)</f>
        <v>100500</v>
      </c>
    </row>
    <row r="38" spans="1:2" ht="15">
      <c r="A38" s="4" t="s">
        <v>29</v>
      </c>
      <c r="B38" s="11">
        <f>B27*B36</f>
        <v>3216000</v>
      </c>
    </row>
    <row r="40" spans="1:2" ht="15">
      <c r="A40" s="2" t="s">
        <v>30</v>
      </c>
      <c r="B40" s="5">
        <f>B13+B19+B38</f>
        <v>5546000</v>
      </c>
    </row>
    <row r="42" spans="1:3" ht="15">
      <c r="A42" s="3" t="s">
        <v>32</v>
      </c>
      <c r="B42" s="14" t="s">
        <v>84</v>
      </c>
      <c r="C42" s="14" t="s">
        <v>31</v>
      </c>
    </row>
    <row r="43" spans="1:3" ht="15">
      <c r="A43" t="s">
        <v>35</v>
      </c>
      <c r="B43" s="12">
        <v>1.5</v>
      </c>
      <c r="C43" s="12">
        <v>3.3</v>
      </c>
    </row>
    <row r="44" spans="1:3" ht="15">
      <c r="A44" s="7" t="s">
        <v>33</v>
      </c>
      <c r="B44" s="12">
        <v>14</v>
      </c>
      <c r="C44" s="12">
        <v>14</v>
      </c>
    </row>
    <row r="45" spans="1:3" ht="15">
      <c r="A45" t="s">
        <v>36</v>
      </c>
      <c r="B45" s="12">
        <v>2</v>
      </c>
      <c r="C45" s="12">
        <v>2</v>
      </c>
    </row>
    <row r="46" spans="1:3" ht="15">
      <c r="A46" s="4" t="s">
        <v>37</v>
      </c>
      <c r="B46" s="12">
        <f>B43*B44*B45</f>
        <v>42</v>
      </c>
      <c r="C46" s="12">
        <f>C43*C44*C45</f>
        <v>92.39999999999999</v>
      </c>
    </row>
    <row r="48" spans="1:3" ht="15">
      <c r="A48" s="2" t="s">
        <v>34</v>
      </c>
      <c r="B48" s="5">
        <f>B40/B46</f>
        <v>132047.61904761905</v>
      </c>
      <c r="C48" s="5">
        <f>B40/C46</f>
        <v>60021.645021645025</v>
      </c>
    </row>
  </sheetData>
  <sheetProtection/>
  <hyperlinks>
    <hyperlink ref="B7" r:id="rId1" display="http://www.oracle.com/corporate/pricing/exadata-pricelist.pdf"/>
    <hyperlink ref="B8" r:id="rId2" display="http://www.oracle.com/corporate/pricing/technology-price-list.pdf"/>
    <hyperlink ref="B9" r:id="rId3" display="http://www.oracle.com/corporate/pricing/sig.pdf"/>
    <hyperlink ref="B10" r:id="rId4" display="http://www.oracle.com/solutions/business_intelligence/docs/database-machine-datasheet.pdf"/>
    <hyperlink ref="E1" r:id="rId5" display="http://www.dbms2.com/2008/09/30/oracle-database-machine-exadata-pricing-part-2/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29">
      <selection activeCell="A29" sqref="A1:A16384"/>
    </sheetView>
  </sheetViews>
  <sheetFormatPr defaultColWidth="9.140625" defaultRowHeight="15"/>
  <cols>
    <col min="1" max="1" width="35.57421875" style="0" customWidth="1"/>
    <col min="2" max="2" width="19.421875" style="0" customWidth="1"/>
    <col min="3" max="3" width="17.7109375" style="0" customWidth="1"/>
    <col min="4" max="4" width="17.57421875" style="0" customWidth="1"/>
    <col min="5" max="5" width="16.28125" style="0" customWidth="1"/>
    <col min="6" max="6" width="15.7109375" style="0" customWidth="1"/>
  </cols>
  <sheetData>
    <row r="1" spans="1:8" ht="15">
      <c r="A1" s="74" t="s">
        <v>83</v>
      </c>
      <c r="B1" s="75"/>
      <c r="C1" s="75"/>
      <c r="D1" s="75"/>
      <c r="E1" s="75"/>
      <c r="F1" s="75"/>
      <c r="G1" s="75"/>
      <c r="H1" s="75"/>
    </row>
    <row r="3" ht="15">
      <c r="A3" s="15" t="s">
        <v>40</v>
      </c>
    </row>
    <row r="4" ht="15">
      <c r="A4" s="15"/>
    </row>
    <row r="5" spans="1:6" ht="15">
      <c r="A5" s="16" t="s">
        <v>41</v>
      </c>
      <c r="B5" s="75" t="s">
        <v>42</v>
      </c>
      <c r="C5" t="s">
        <v>43</v>
      </c>
      <c r="D5" t="s">
        <v>44</v>
      </c>
      <c r="E5" s="17" t="s">
        <v>45</v>
      </c>
      <c r="F5" t="s">
        <v>46</v>
      </c>
    </row>
    <row r="6" spans="1:6" ht="15">
      <c r="A6" s="18" t="s">
        <v>47</v>
      </c>
      <c r="B6" s="76">
        <v>1</v>
      </c>
      <c r="C6" s="19">
        <v>2</v>
      </c>
      <c r="D6" s="19">
        <v>4</v>
      </c>
      <c r="E6" s="19">
        <v>7</v>
      </c>
      <c r="F6" s="20">
        <v>14</v>
      </c>
    </row>
    <row r="7" spans="1:6" ht="15">
      <c r="A7" s="21" t="s">
        <v>48</v>
      </c>
      <c r="B7" s="77">
        <v>1</v>
      </c>
      <c r="C7" s="22">
        <v>0</v>
      </c>
      <c r="D7" s="22">
        <v>0</v>
      </c>
      <c r="E7" s="22">
        <v>0</v>
      </c>
      <c r="F7" s="23">
        <v>0</v>
      </c>
    </row>
    <row r="8" spans="1:6" ht="15">
      <c r="A8" s="24" t="s">
        <v>49</v>
      </c>
      <c r="B8" s="78">
        <v>0</v>
      </c>
      <c r="C8" s="25">
        <v>1</v>
      </c>
      <c r="D8" s="25">
        <v>0</v>
      </c>
      <c r="E8" s="25">
        <v>4</v>
      </c>
      <c r="F8" s="26">
        <v>8</v>
      </c>
    </row>
    <row r="9" spans="1:6" ht="15">
      <c r="A9" s="24" t="s">
        <v>50</v>
      </c>
      <c r="B9" s="78">
        <v>0</v>
      </c>
      <c r="C9" s="25">
        <v>0</v>
      </c>
      <c r="D9" s="25">
        <v>1</v>
      </c>
      <c r="E9" s="25">
        <v>0</v>
      </c>
      <c r="F9" s="26">
        <v>0</v>
      </c>
    </row>
    <row r="10" spans="1:6" ht="15">
      <c r="A10" s="21" t="s">
        <v>51</v>
      </c>
      <c r="B10" s="79">
        <f>SUM(B7:B9)</f>
        <v>1</v>
      </c>
      <c r="C10" s="27">
        <f>SUM(C7:C9)</f>
        <v>1</v>
      </c>
      <c r="D10" s="27">
        <f>SUM(D7:D9)</f>
        <v>1</v>
      </c>
      <c r="E10" s="27">
        <f>SUM(E7:E9)</f>
        <v>4</v>
      </c>
      <c r="F10" s="27">
        <f>SUM(F7:F9)</f>
        <v>8</v>
      </c>
    </row>
    <row r="11" spans="1:6" ht="15">
      <c r="A11" s="28" t="s">
        <v>52</v>
      </c>
      <c r="B11" s="80">
        <f>+B7*4+B8*8</f>
        <v>4</v>
      </c>
      <c r="C11" s="29">
        <f>+C7*4+C8*8</f>
        <v>8</v>
      </c>
      <c r="D11" s="29">
        <f>+D7*4+D8*8+D9*16</f>
        <v>16</v>
      </c>
      <c r="E11" s="29">
        <f>+E7*4+E8*8</f>
        <v>32</v>
      </c>
      <c r="F11" s="30">
        <f>+F7*4+F8*8</f>
        <v>64</v>
      </c>
    </row>
    <row r="12" spans="2:6" ht="15">
      <c r="B12" s="81"/>
      <c r="C12" s="31"/>
      <c r="D12" s="31"/>
      <c r="E12" s="31"/>
      <c r="F12" s="31"/>
    </row>
    <row r="13" spans="1:6" ht="15">
      <c r="A13" s="32" t="s">
        <v>81</v>
      </c>
      <c r="B13" s="82"/>
      <c r="C13" s="33"/>
      <c r="D13" s="33"/>
      <c r="E13" s="33"/>
      <c r="F13" s="34"/>
    </row>
    <row r="14" spans="1:6" ht="15">
      <c r="A14" s="35" t="s">
        <v>53</v>
      </c>
      <c r="B14" s="83">
        <v>24000</v>
      </c>
      <c r="C14" s="36">
        <v>24000</v>
      </c>
      <c r="D14" s="36">
        <v>24000</v>
      </c>
      <c r="E14" s="36">
        <v>24000</v>
      </c>
      <c r="F14" s="37">
        <v>24000</v>
      </c>
    </row>
    <row r="15" spans="1:6" ht="15">
      <c r="A15" s="38" t="s">
        <v>54</v>
      </c>
      <c r="B15" s="84">
        <f>+B14*B6</f>
        <v>24000</v>
      </c>
      <c r="C15" s="39">
        <f>+C14*C6</f>
        <v>48000</v>
      </c>
      <c r="D15" s="39">
        <f>+D14*D6</f>
        <v>96000</v>
      </c>
      <c r="E15" s="39">
        <f>+E14*E6</f>
        <v>168000</v>
      </c>
      <c r="F15" s="40">
        <f>+F14*F6</f>
        <v>336000</v>
      </c>
    </row>
    <row r="16" spans="1:6" ht="15">
      <c r="A16" s="41" t="s">
        <v>55</v>
      </c>
      <c r="B16" s="85">
        <v>16000</v>
      </c>
      <c r="C16" s="42">
        <v>22000</v>
      </c>
      <c r="D16" s="42">
        <v>40000</v>
      </c>
      <c r="E16" s="42">
        <v>30000</v>
      </c>
      <c r="F16" s="43">
        <v>30000</v>
      </c>
    </row>
    <row r="17" spans="1:6" ht="15">
      <c r="A17" s="38" t="s">
        <v>56</v>
      </c>
      <c r="B17" s="84">
        <f>+B10*B16</f>
        <v>16000</v>
      </c>
      <c r="C17" s="39">
        <f>+C10*C16</f>
        <v>22000</v>
      </c>
      <c r="D17" s="39">
        <f>+D10*D16</f>
        <v>40000</v>
      </c>
      <c r="E17" s="39">
        <f>+E10*E16</f>
        <v>120000</v>
      </c>
      <c r="F17" s="40">
        <f>+F8*F16</f>
        <v>240000</v>
      </c>
    </row>
    <row r="18" spans="1:6" ht="15">
      <c r="A18" s="41" t="s">
        <v>57</v>
      </c>
      <c r="B18" s="85">
        <v>20000</v>
      </c>
      <c r="C18" s="42">
        <v>30000</v>
      </c>
      <c r="D18" s="42">
        <v>40000</v>
      </c>
      <c r="E18" s="42">
        <v>50000</v>
      </c>
      <c r="F18" s="43">
        <v>74000</v>
      </c>
    </row>
    <row r="19" spans="1:6" ht="15">
      <c r="A19" s="44" t="s">
        <v>58</v>
      </c>
      <c r="B19" s="86">
        <f>+B15+B17+B18</f>
        <v>60000</v>
      </c>
      <c r="C19" s="45">
        <f>+C15+C17+C18</f>
        <v>100000</v>
      </c>
      <c r="D19" s="45">
        <f>+D15+D17+D18</f>
        <v>176000</v>
      </c>
      <c r="E19" s="45">
        <f>+E15+E17+E18</f>
        <v>338000</v>
      </c>
      <c r="F19" s="46">
        <f>+F15+F17+F18</f>
        <v>650000</v>
      </c>
    </row>
    <row r="20" spans="2:6" ht="15">
      <c r="B20" s="81"/>
      <c r="C20" s="31"/>
      <c r="D20" s="31"/>
      <c r="E20" s="31"/>
      <c r="F20" s="31"/>
    </row>
    <row r="21" spans="2:6" ht="15">
      <c r="B21" s="81"/>
      <c r="C21" s="31"/>
      <c r="D21" s="31"/>
      <c r="E21" s="31"/>
      <c r="F21" s="31"/>
    </row>
    <row r="22" spans="1:6" ht="15">
      <c r="A22" s="44" t="s">
        <v>59</v>
      </c>
      <c r="B22" s="87"/>
      <c r="C22" s="47"/>
      <c r="D22" s="47"/>
      <c r="E22" s="47"/>
      <c r="F22" s="48"/>
    </row>
    <row r="23" spans="1:7" ht="15">
      <c r="A23" s="49" t="s">
        <v>60</v>
      </c>
      <c r="B23" s="88">
        <v>10000</v>
      </c>
      <c r="C23" s="49">
        <v>10000</v>
      </c>
      <c r="D23" s="49">
        <v>10000</v>
      </c>
      <c r="E23" s="49">
        <v>10000</v>
      </c>
      <c r="F23" s="50">
        <v>10000</v>
      </c>
      <c r="G23" s="31"/>
    </row>
    <row r="24" spans="1:7" ht="15">
      <c r="A24" s="51" t="s">
        <v>61</v>
      </c>
      <c r="B24" s="89">
        <f>+B23*12</f>
        <v>120000</v>
      </c>
      <c r="C24" s="51">
        <f>+C23*12</f>
        <v>120000</v>
      </c>
      <c r="D24" s="51">
        <f>+D23*12</f>
        <v>120000</v>
      </c>
      <c r="E24" s="51">
        <f>+E23*12</f>
        <v>120000</v>
      </c>
      <c r="F24" s="52">
        <f>+F23*12</f>
        <v>120000</v>
      </c>
      <c r="G24" s="31"/>
    </row>
    <row r="25" spans="1:7" ht="15">
      <c r="A25" s="18" t="s">
        <v>80</v>
      </c>
      <c r="B25" s="86">
        <f>+B24*B6</f>
        <v>120000</v>
      </c>
      <c r="C25" s="45">
        <f>+C24*C6</f>
        <v>240000</v>
      </c>
      <c r="D25" s="45">
        <f>+D24*D6</f>
        <v>480000</v>
      </c>
      <c r="E25" s="45">
        <f>+E24*E6</f>
        <v>840000</v>
      </c>
      <c r="F25" s="46">
        <f>+F24*F6</f>
        <v>1680000</v>
      </c>
      <c r="G25" s="31"/>
    </row>
    <row r="26" spans="1:7" ht="15">
      <c r="A26" s="24"/>
      <c r="B26" s="89"/>
      <c r="C26" s="51"/>
      <c r="D26" s="51"/>
      <c r="E26" s="51"/>
      <c r="F26" s="52"/>
      <c r="G26" s="31"/>
    </row>
    <row r="27" spans="1:7" ht="15">
      <c r="A27" s="53" t="s">
        <v>62</v>
      </c>
      <c r="B27" s="88"/>
      <c r="C27" s="49"/>
      <c r="D27" s="49"/>
      <c r="E27" s="49"/>
      <c r="F27" s="50"/>
      <c r="G27" s="31"/>
    </row>
    <row r="28" spans="1:7" ht="15">
      <c r="A28" s="54" t="s">
        <v>23</v>
      </c>
      <c r="B28" s="90">
        <v>47500</v>
      </c>
      <c r="C28" s="55">
        <v>47500</v>
      </c>
      <c r="D28" s="55">
        <v>47500</v>
      </c>
      <c r="E28" s="55">
        <v>47500</v>
      </c>
      <c r="F28" s="56">
        <v>47500</v>
      </c>
      <c r="G28" s="31"/>
    </row>
    <row r="29" spans="1:7" ht="15">
      <c r="A29" s="24" t="s">
        <v>63</v>
      </c>
      <c r="B29" s="91">
        <v>0</v>
      </c>
      <c r="C29" s="57">
        <v>0</v>
      </c>
      <c r="D29" s="57">
        <v>0</v>
      </c>
      <c r="E29" s="57">
        <v>23000</v>
      </c>
      <c r="F29" s="58">
        <v>23000</v>
      </c>
      <c r="G29" s="31"/>
    </row>
    <row r="30" spans="1:7" ht="15">
      <c r="A30" s="24" t="s">
        <v>64</v>
      </c>
      <c r="B30" s="91">
        <v>11500</v>
      </c>
      <c r="C30" s="57">
        <v>11500</v>
      </c>
      <c r="D30" s="57">
        <v>11500</v>
      </c>
      <c r="E30" s="57">
        <v>11500</v>
      </c>
      <c r="F30" s="58">
        <v>11500</v>
      </c>
      <c r="G30" s="31"/>
    </row>
    <row r="31" spans="1:7" ht="15">
      <c r="A31" s="65" t="s">
        <v>65</v>
      </c>
      <c r="B31" s="91">
        <v>11500</v>
      </c>
      <c r="C31" s="57">
        <v>11500</v>
      </c>
      <c r="D31" s="57">
        <v>11500</v>
      </c>
      <c r="E31" s="57">
        <v>11500</v>
      </c>
      <c r="F31" s="58">
        <v>11500</v>
      </c>
      <c r="G31" s="31"/>
    </row>
    <row r="32" spans="1:7" ht="15">
      <c r="A32" s="71" t="s">
        <v>78</v>
      </c>
      <c r="B32" s="92">
        <v>3500</v>
      </c>
      <c r="C32" s="72">
        <v>3500</v>
      </c>
      <c r="D32" s="72">
        <v>3500</v>
      </c>
      <c r="E32" s="72">
        <v>3500</v>
      </c>
      <c r="F32" s="73">
        <v>3500</v>
      </c>
      <c r="G32" s="31"/>
    </row>
    <row r="33" spans="1:7" ht="15">
      <c r="A33" s="7" t="s">
        <v>79</v>
      </c>
      <c r="B33" s="93">
        <v>3500</v>
      </c>
      <c r="C33" s="10">
        <v>3500</v>
      </c>
      <c r="D33" s="10">
        <v>3500</v>
      </c>
      <c r="E33" s="10">
        <v>3500</v>
      </c>
      <c r="F33" s="73">
        <v>3500</v>
      </c>
      <c r="G33" s="31"/>
    </row>
    <row r="34" spans="1:7" ht="15">
      <c r="A34" s="59" t="s">
        <v>28</v>
      </c>
      <c r="B34" s="94">
        <f>SUM(B28:B33)</f>
        <v>77500</v>
      </c>
      <c r="C34" s="60">
        <f>SUM(C28:C33)</f>
        <v>77500</v>
      </c>
      <c r="D34" s="60">
        <f>SUM(D28:D33)</f>
        <v>77500</v>
      </c>
      <c r="E34" s="60">
        <f>SUM(E28:E33)</f>
        <v>100500</v>
      </c>
      <c r="F34" s="61">
        <f>SUM(F28:F33)</f>
        <v>100500</v>
      </c>
      <c r="G34" s="31"/>
    </row>
    <row r="35" spans="1:7" ht="15">
      <c r="A35" s="41" t="s">
        <v>66</v>
      </c>
      <c r="B35" s="89">
        <f>+B34*0.5</f>
        <v>38750</v>
      </c>
      <c r="C35" s="51">
        <f>+C34*0.5</f>
        <v>38750</v>
      </c>
      <c r="D35" s="51">
        <f>+D34*0.5</f>
        <v>38750</v>
      </c>
      <c r="E35" s="51">
        <f>+E34*0.5</f>
        <v>50250</v>
      </c>
      <c r="F35" s="52">
        <f>+F34*0.5</f>
        <v>50250</v>
      </c>
      <c r="G35" s="31"/>
    </row>
    <row r="36" spans="1:7" ht="15">
      <c r="A36" s="62" t="s">
        <v>67</v>
      </c>
      <c r="B36" s="95">
        <f>+B35*B11</f>
        <v>155000</v>
      </c>
      <c r="C36" s="63">
        <f>+C35*C11</f>
        <v>310000</v>
      </c>
      <c r="D36" s="63">
        <f>+D35*D11</f>
        <v>620000</v>
      </c>
      <c r="E36" s="63">
        <f>+E35*E11</f>
        <v>1608000</v>
      </c>
      <c r="F36" s="64">
        <f>+F35*F11</f>
        <v>3216000</v>
      </c>
      <c r="G36" s="31"/>
    </row>
    <row r="37" spans="2:7" ht="15">
      <c r="B37" s="81"/>
      <c r="C37" s="31"/>
      <c r="D37" s="31"/>
      <c r="E37" s="31"/>
      <c r="F37" s="31"/>
      <c r="G37" s="31"/>
    </row>
    <row r="38" spans="1:6" ht="15">
      <c r="A38" s="35" t="s">
        <v>68</v>
      </c>
      <c r="B38" s="83">
        <f>+B25+B36</f>
        <v>275000</v>
      </c>
      <c r="C38" s="36">
        <f>+C25+C36</f>
        <v>550000</v>
      </c>
      <c r="D38" s="36">
        <f>+D25+D36</f>
        <v>1100000</v>
      </c>
      <c r="E38" s="36">
        <f>+E25+E36</f>
        <v>2448000</v>
      </c>
      <c r="F38" s="37">
        <f>+F25+F36</f>
        <v>4896000</v>
      </c>
    </row>
    <row r="39" spans="1:6" ht="15">
      <c r="A39" s="62" t="s">
        <v>69</v>
      </c>
      <c r="B39" s="95">
        <f>+B19+B38</f>
        <v>335000</v>
      </c>
      <c r="C39" s="63">
        <f>+C19+C38</f>
        <v>650000</v>
      </c>
      <c r="D39" s="63">
        <f>+D19+D38</f>
        <v>1276000</v>
      </c>
      <c r="E39" s="63">
        <f>+E19+E38</f>
        <v>2786000</v>
      </c>
      <c r="F39" s="64">
        <f>+F19+F38</f>
        <v>5546000</v>
      </c>
    </row>
    <row r="40" ht="15">
      <c r="B40" s="75"/>
    </row>
    <row r="41" spans="1:6" ht="15">
      <c r="A41" s="18" t="s">
        <v>70</v>
      </c>
      <c r="B41" s="87"/>
      <c r="C41" s="47"/>
      <c r="D41" s="47"/>
      <c r="E41" s="47"/>
      <c r="F41" s="48"/>
    </row>
    <row r="42" spans="1:6" ht="15">
      <c r="A42" s="24" t="s">
        <v>71</v>
      </c>
      <c r="B42" s="96">
        <v>1.5</v>
      </c>
      <c r="C42" s="65">
        <v>1.5</v>
      </c>
      <c r="D42" s="65">
        <v>1.5</v>
      </c>
      <c r="E42" s="65">
        <v>1.5</v>
      </c>
      <c r="F42" s="66">
        <v>1.5</v>
      </c>
    </row>
    <row r="43" spans="1:6" ht="15">
      <c r="A43" s="24" t="s">
        <v>72</v>
      </c>
      <c r="B43" s="96">
        <f>+B42*B6</f>
        <v>1.5</v>
      </c>
      <c r="C43" s="65">
        <f>+C42*C6</f>
        <v>3</v>
      </c>
      <c r="D43" s="65">
        <f>+D42*D6</f>
        <v>6</v>
      </c>
      <c r="E43" s="65">
        <f>+E42*E6</f>
        <v>10.5</v>
      </c>
      <c r="F43" s="66">
        <f>+F42*F6</f>
        <v>21</v>
      </c>
    </row>
    <row r="44" spans="1:6" ht="15">
      <c r="A44" s="24" t="s">
        <v>73</v>
      </c>
      <c r="B44" s="96">
        <v>2</v>
      </c>
      <c r="C44" s="65">
        <v>2</v>
      </c>
      <c r="D44" s="65">
        <v>2</v>
      </c>
      <c r="E44" s="65">
        <v>2</v>
      </c>
      <c r="F44" s="66">
        <v>2</v>
      </c>
    </row>
    <row r="45" spans="1:6" ht="15">
      <c r="A45" s="24" t="s">
        <v>74</v>
      </c>
      <c r="B45" s="96">
        <f>+B43*B44</f>
        <v>3</v>
      </c>
      <c r="C45" s="65">
        <f>+C43*C44</f>
        <v>6</v>
      </c>
      <c r="D45" s="65">
        <f>+D43*D44</f>
        <v>12</v>
      </c>
      <c r="E45" s="65">
        <f>+E43*E44</f>
        <v>21</v>
      </c>
      <c r="F45" s="66">
        <f>+F43*F44</f>
        <v>42</v>
      </c>
    </row>
    <row r="46" spans="1:6" ht="15">
      <c r="A46" s="18" t="s">
        <v>75</v>
      </c>
      <c r="B46" s="97">
        <f>+B39/B45</f>
        <v>111666.66666666667</v>
      </c>
      <c r="C46" s="69">
        <f>+C39/C45</f>
        <v>108333.33333333333</v>
      </c>
      <c r="D46" s="69">
        <f>+D39/D45</f>
        <v>106333.33333333333</v>
      </c>
      <c r="E46" s="69">
        <f>+E39/E45</f>
        <v>132666.66666666666</v>
      </c>
      <c r="F46" s="70">
        <f>+F39/F45</f>
        <v>132047.61904761905</v>
      </c>
    </row>
    <row r="47" ht="15">
      <c r="B47" s="75"/>
    </row>
    <row r="48" spans="1:6" ht="15">
      <c r="A48" s="35" t="s">
        <v>76</v>
      </c>
      <c r="B48" s="98"/>
      <c r="C48" s="67"/>
      <c r="D48" s="67"/>
      <c r="E48" s="67"/>
      <c r="F48" s="68"/>
    </row>
    <row r="49" spans="1:6" ht="15">
      <c r="A49" s="21" t="s">
        <v>71</v>
      </c>
      <c r="B49" s="98">
        <v>3.3</v>
      </c>
      <c r="C49" s="67">
        <v>3.3</v>
      </c>
      <c r="D49" s="67">
        <v>3.3</v>
      </c>
      <c r="E49" s="67">
        <v>3.3</v>
      </c>
      <c r="F49" s="67">
        <v>3.3</v>
      </c>
    </row>
    <row r="50" spans="1:6" ht="15">
      <c r="A50" s="24" t="s">
        <v>72</v>
      </c>
      <c r="B50" s="96">
        <f>+B49*B6</f>
        <v>3.3</v>
      </c>
      <c r="C50" s="65">
        <f>+C49*C6</f>
        <v>6.6</v>
      </c>
      <c r="D50" s="65">
        <f>+D49*D6</f>
        <v>13.2</v>
      </c>
      <c r="E50" s="65">
        <f>+E49*E6</f>
        <v>23.099999999999998</v>
      </c>
      <c r="F50" s="65">
        <f>+F49*F6</f>
        <v>46.199999999999996</v>
      </c>
    </row>
    <row r="51" spans="1:6" ht="15">
      <c r="A51" s="24" t="s">
        <v>73</v>
      </c>
      <c r="B51" s="96">
        <v>2</v>
      </c>
      <c r="C51" s="65">
        <v>2</v>
      </c>
      <c r="D51" s="65">
        <v>2</v>
      </c>
      <c r="E51" s="65">
        <v>2</v>
      </c>
      <c r="F51" s="65">
        <v>2</v>
      </c>
    </row>
    <row r="52" spans="1:6" ht="15">
      <c r="A52" s="24" t="s">
        <v>74</v>
      </c>
      <c r="B52" s="96">
        <f>+B50*B51</f>
        <v>6.6</v>
      </c>
      <c r="C52" s="65">
        <f>+C50*C51</f>
        <v>13.2</v>
      </c>
      <c r="D52" s="65">
        <f>+D50*D51</f>
        <v>26.4</v>
      </c>
      <c r="E52" s="65">
        <f>+E50*E51</f>
        <v>46.199999999999996</v>
      </c>
      <c r="F52" s="65">
        <f>+F50*F51</f>
        <v>92.39999999999999</v>
      </c>
    </row>
    <row r="53" spans="1:6" ht="15">
      <c r="A53" s="18" t="s">
        <v>75</v>
      </c>
      <c r="B53" s="97">
        <f>+B39/B52</f>
        <v>50757.57575757576</v>
      </c>
      <c r="C53" s="69">
        <f>+C39/C52</f>
        <v>49242.42424242425</v>
      </c>
      <c r="D53" s="69">
        <f>+D39/D52</f>
        <v>48333.333333333336</v>
      </c>
      <c r="E53" s="69">
        <f>+E39/E52</f>
        <v>60303.03030303031</v>
      </c>
      <c r="F53" s="70">
        <f>+F39/F52</f>
        <v>60021.645021645025</v>
      </c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2008-09-28T02:44:52Z</dcterms:created>
  <dcterms:modified xsi:type="dcterms:W3CDTF">2009-02-02T09:51:50Z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